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<sst xmlns="http://schemas.openxmlformats.org/spreadsheetml/2006/main" count="1706" uniqueCount="256">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</sst>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1000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244</v>
      </c>
      <c r="U3" s="385" t="s">
        <v>252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249</v>
      </c>
      <c r="F4" s="368" t="s">
        <v>33</v>
      </c>
      <c r="G4" s="356" t="s">
        <v>250</v>
      </c>
      <c r="H4" s="370" t="s">
        <v>251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255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253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989888.46</v>
      </c>
      <c r="G8" s="151">
        <f>F8-E8</f>
        <v>-74656.14000000013</v>
      </c>
      <c r="H8" s="152">
        <f>F8/E8*100</f>
        <v>92.98703501948155</v>
      </c>
      <c r="I8" s="153">
        <f aca="true" t="shared" si="0" ref="I8:I40">F8-D8</f>
        <v>-308562.64000000013</v>
      </c>
      <c r="J8" s="153">
        <f aca="true" t="shared" si="1" ref="J8:J39">F8/D8*100</f>
        <v>76.2360985330907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192269.70999999996</v>
      </c>
      <c r="S8" s="205">
        <f aca="true" t="shared" si="5" ref="S8:S20">F8/Q8</f>
        <v>1.2410546517368104</v>
      </c>
      <c r="T8" s="151">
        <f>T9+T15+T18+T19+T23+T17</f>
        <v>117913</v>
      </c>
      <c r="U8" s="151">
        <f>U9+U15+U18+U19+U23+U17</f>
        <v>51656.61999999995</v>
      </c>
      <c r="V8" s="151">
        <f>U8-T8</f>
        <v>-66256.38000000005</v>
      </c>
      <c r="W8" s="151">
        <f aca="true" t="shared" si="6" ref="W8:W16">U8/T8*100</f>
        <v>43.80909653727744</v>
      </c>
      <c r="X8" s="15">
        <f>X9+X15+X18+X19+X23</f>
        <v>102514</v>
      </c>
      <c r="Y8" s="15">
        <f>U8-X8</f>
        <v>-50857.38000000005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573456.88</v>
      </c>
      <c r="G9" s="150">
        <f>F9-E9</f>
        <v>-40183.119999999995</v>
      </c>
      <c r="H9" s="157">
        <f>F9/E9*100</f>
        <v>93.4516785085718</v>
      </c>
      <c r="I9" s="158">
        <f t="shared" si="0"/>
        <v>-193188.12</v>
      </c>
      <c r="J9" s="158">
        <f t="shared" si="1"/>
        <v>74.80083741497042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142174.09000000003</v>
      </c>
      <c r="S9" s="206">
        <f t="shared" si="5"/>
        <v>1.3296539841063448</v>
      </c>
      <c r="T9" s="157">
        <f>E9-вересень!E9</f>
        <v>66500</v>
      </c>
      <c r="U9" s="160">
        <f>F9-вересень!F9</f>
        <v>21525.329999999958</v>
      </c>
      <c r="V9" s="161">
        <f>U9-T9</f>
        <v>-44974.67000000004</v>
      </c>
      <c r="W9" s="158">
        <f t="shared" si="6"/>
        <v>32.36891729323302</v>
      </c>
      <c r="X9" s="100">
        <v>71000</v>
      </c>
      <c r="Y9" s="100">
        <f>U9-X9</f>
        <v>-49474.67000000004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526403.35</v>
      </c>
      <c r="G10" s="103">
        <f aca="true" t="shared" si="7" ref="G10:G35">F10-E10</f>
        <v>-33146.65000000002</v>
      </c>
      <c r="H10" s="105">
        <f aca="true" t="shared" si="8" ref="H10:H15">F10/E10*100</f>
        <v>94.07619515682244</v>
      </c>
      <c r="I10" s="104">
        <f t="shared" si="0"/>
        <v>-174913.65000000002</v>
      </c>
      <c r="J10" s="104">
        <f t="shared" si="1"/>
        <v>75.05925993523613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146955</v>
      </c>
      <c r="S10" s="207">
        <f t="shared" si="5"/>
        <v>1.387285911244574</v>
      </c>
      <c r="T10" s="105">
        <f>E10-вересень!E10</f>
        <v>61244</v>
      </c>
      <c r="U10" s="144">
        <f>F10-вересень!F10</f>
        <v>20338.589999999967</v>
      </c>
      <c r="V10" s="106">
        <f aca="true" t="shared" si="9" ref="V10:V40">U10-T10</f>
        <v>-40905.41000000003</v>
      </c>
      <c r="W10" s="104">
        <f t="shared" si="6"/>
        <v>33.20911436222318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30333.55</v>
      </c>
      <c r="G11" s="103">
        <f t="shared" si="7"/>
        <v>-7766.450000000001</v>
      </c>
      <c r="H11" s="105">
        <f t="shared" si="8"/>
        <v>79.61561679790026</v>
      </c>
      <c r="I11" s="104">
        <f t="shared" si="0"/>
        <v>-16172.45</v>
      </c>
      <c r="J11" s="104">
        <f t="shared" si="1"/>
        <v>65.22502472799209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-2430.5499999999993</v>
      </c>
      <c r="S11" s="207">
        <f t="shared" si="5"/>
        <v>0.925816671295717</v>
      </c>
      <c r="T11" s="105">
        <f>E11-вересень!E11</f>
        <v>3900</v>
      </c>
      <c r="U11" s="144">
        <f>F11-вересень!F11</f>
        <v>599.1499999999978</v>
      </c>
      <c r="V11" s="106">
        <f t="shared" si="9"/>
        <v>-3300.850000000002</v>
      </c>
      <c r="W11" s="104">
        <f t="shared" si="6"/>
        <v>15.362820512820457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7760.11</v>
      </c>
      <c r="G12" s="103">
        <f t="shared" si="7"/>
        <v>980.1099999999997</v>
      </c>
      <c r="H12" s="105">
        <f t="shared" si="8"/>
        <v>114.45589970501476</v>
      </c>
      <c r="I12" s="104">
        <f t="shared" si="0"/>
        <v>-519.8900000000003</v>
      </c>
      <c r="J12" s="104">
        <f t="shared" si="1"/>
        <v>93.72113526570048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-216.46000000000004</v>
      </c>
      <c r="S12" s="207">
        <f t="shared" si="5"/>
        <v>0.9728630225773734</v>
      </c>
      <c r="T12" s="105">
        <f>E12-вересень!E12</f>
        <v>600</v>
      </c>
      <c r="U12" s="144">
        <f>F12-вересень!F12</f>
        <v>221.46999999999935</v>
      </c>
      <c r="V12" s="106">
        <f t="shared" si="9"/>
        <v>-378.53000000000065</v>
      </c>
      <c r="W12" s="104">
        <f t="shared" si="6"/>
        <v>36.91166666666656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7896.97</v>
      </c>
      <c r="G13" s="103">
        <f t="shared" si="7"/>
        <v>-353.02999999999975</v>
      </c>
      <c r="H13" s="105">
        <f t="shared" si="8"/>
        <v>95.72084848484849</v>
      </c>
      <c r="I13" s="104">
        <f t="shared" si="0"/>
        <v>-1493.0299999999997</v>
      </c>
      <c r="J13" s="104">
        <f t="shared" si="1"/>
        <v>84.09978700745474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-452.8200000000006</v>
      </c>
      <c r="S13" s="207">
        <f t="shared" si="5"/>
        <v>0.9457686959791802</v>
      </c>
      <c r="T13" s="105">
        <f>E13-вересень!E13</f>
        <v>660</v>
      </c>
      <c r="U13" s="144">
        <f>F13-вересень!F13</f>
        <v>339.6700000000001</v>
      </c>
      <c r="V13" s="106">
        <f t="shared" si="9"/>
        <v>-320.3299999999999</v>
      </c>
      <c r="W13" s="104">
        <f t="shared" si="6"/>
        <v>51.46515151515153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1062.91</v>
      </c>
      <c r="G14" s="103">
        <f t="shared" si="7"/>
        <v>102.91000000000008</v>
      </c>
      <c r="H14" s="105">
        <f t="shared" si="8"/>
        <v>110.71979166666668</v>
      </c>
      <c r="I14" s="104">
        <f t="shared" si="0"/>
        <v>-89.08999999999992</v>
      </c>
      <c r="J14" s="104">
        <f t="shared" si="1"/>
        <v>92.26649305555557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-1681.0799999999997</v>
      </c>
      <c r="S14" s="207">
        <f t="shared" si="5"/>
        <v>0.3873592833793127</v>
      </c>
      <c r="T14" s="105">
        <f>E14-вересень!E14</f>
        <v>96</v>
      </c>
      <c r="U14" s="144">
        <f>F14-вересень!F14</f>
        <v>26.460000000000036</v>
      </c>
      <c r="V14" s="106">
        <f t="shared" si="9"/>
        <v>-69.53999999999996</v>
      </c>
      <c r="W14" s="104">
        <f t="shared" si="6"/>
        <v>27.56250000000004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91148.63</v>
      </c>
      <c r="G19" s="150">
        <f t="shared" si="7"/>
        <v>-15651.369999999995</v>
      </c>
      <c r="H19" s="157">
        <f aca="true" t="shared" si="11" ref="H19:H39">F19/E19*100</f>
        <v>85.34515917602997</v>
      </c>
      <c r="I19" s="158">
        <f t="shared" si="0"/>
        <v>-38851.369999999995</v>
      </c>
      <c r="J19" s="158">
        <f t="shared" si="1"/>
        <v>70.11433076923078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7518.200000000012</v>
      </c>
      <c r="S19" s="208">
        <f t="shared" si="5"/>
        <v>1.089897899604247</v>
      </c>
      <c r="T19" s="157">
        <f>E19-вересень!E19</f>
        <v>12000</v>
      </c>
      <c r="U19" s="160">
        <f>F19-вересень!F19</f>
        <v>21017.180000000008</v>
      </c>
      <c r="V19" s="161">
        <f t="shared" si="9"/>
        <v>9017.180000000008</v>
      </c>
      <c r="W19" s="158">
        <f t="shared" si="10"/>
        <v>175.14316666666673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47283.09</v>
      </c>
      <c r="G20" s="253">
        <f t="shared" si="7"/>
        <v>-16016.910000000003</v>
      </c>
      <c r="H20" s="195">
        <f t="shared" si="11"/>
        <v>74.69682464454975</v>
      </c>
      <c r="I20" s="254">
        <f t="shared" si="0"/>
        <v>-29216.910000000003</v>
      </c>
      <c r="J20" s="254">
        <f t="shared" si="1"/>
        <v>61.80796078431372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-36347.34</v>
      </c>
      <c r="S20" s="256">
        <f t="shared" si="5"/>
        <v>0.5653814048307536</v>
      </c>
      <c r="T20" s="195">
        <f>E20-вересень!E20</f>
        <v>7050</v>
      </c>
      <c r="U20" s="179">
        <f>F20-вересень!F20</f>
        <v>204.00999999999476</v>
      </c>
      <c r="V20" s="166">
        <f t="shared" si="9"/>
        <v>-6845.990000000005</v>
      </c>
      <c r="W20" s="254">
        <f t="shared" si="10"/>
        <v>2.8937588652481527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8797.37</v>
      </c>
      <c r="G21" s="253">
        <f t="shared" si="7"/>
        <v>97.3700000000008</v>
      </c>
      <c r="H21" s="195">
        <f t="shared" si="11"/>
        <v>101.11919540229886</v>
      </c>
      <c r="I21" s="254">
        <f t="shared" si="0"/>
        <v>-1902.6299999999992</v>
      </c>
      <c r="J21" s="254">
        <f t="shared" si="1"/>
        <v>82.21841121495328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8797.37</v>
      </c>
      <c r="S21" s="256"/>
      <c r="T21" s="195">
        <f>E21-вересень!E21</f>
        <v>950</v>
      </c>
      <c r="U21" s="179">
        <f>F21-вересень!F21</f>
        <v>3855.050000000001</v>
      </c>
      <c r="V21" s="166">
        <f t="shared" si="9"/>
        <v>2905.050000000001</v>
      </c>
      <c r="W21" s="254">
        <f t="shared" si="10"/>
        <v>405.7947368421054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35068.16</v>
      </c>
      <c r="G22" s="253">
        <f t="shared" si="7"/>
        <v>268.1600000000035</v>
      </c>
      <c r="H22" s="195">
        <f t="shared" si="11"/>
        <v>100.77057471264368</v>
      </c>
      <c r="I22" s="254">
        <f t="shared" si="0"/>
        <v>-7731.8399999999965</v>
      </c>
      <c r="J22" s="254">
        <f t="shared" si="1"/>
        <v>81.93495327102805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35068.16</v>
      </c>
      <c r="S22" s="256"/>
      <c r="T22" s="195">
        <f>E22-вересень!E22</f>
        <v>4000</v>
      </c>
      <c r="U22" s="179">
        <f>F22-вересень!F22</f>
        <v>16958.110000000004</v>
      </c>
      <c r="V22" s="166">
        <f t="shared" si="9"/>
        <v>12958.110000000004</v>
      </c>
      <c r="W22" s="254">
        <f t="shared" si="10"/>
        <v>423.95275000000015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324758.19</v>
      </c>
      <c r="G23" s="150">
        <f t="shared" si="7"/>
        <v>-18805.409999999974</v>
      </c>
      <c r="H23" s="157">
        <f t="shared" si="11"/>
        <v>94.5263671704453</v>
      </c>
      <c r="I23" s="158">
        <f t="shared" si="0"/>
        <v>-76371.90999999997</v>
      </c>
      <c r="J23" s="158">
        <f t="shared" si="1"/>
        <v>80.96081296317578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42545.45000000001</v>
      </c>
      <c r="S23" s="209">
        <f aca="true" t="shared" si="14" ref="S23:S31">F23/Q23</f>
        <v>1.150756659674542</v>
      </c>
      <c r="T23" s="157">
        <f>E23-вересень!E23</f>
        <v>39413</v>
      </c>
      <c r="U23" s="160">
        <f>F23-вересень!F23</f>
        <v>9114.109999999986</v>
      </c>
      <c r="V23" s="161">
        <f t="shared" si="9"/>
        <v>-30298.890000000014</v>
      </c>
      <c r="W23" s="158">
        <f t="shared" si="10"/>
        <v>23.12462892954098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158593.84</v>
      </c>
      <c r="G24" s="150">
        <f t="shared" si="7"/>
        <v>-15822.26000000001</v>
      </c>
      <c r="H24" s="157">
        <f t="shared" si="11"/>
        <v>90.92844066574128</v>
      </c>
      <c r="I24" s="158">
        <f t="shared" si="0"/>
        <v>-48027.16</v>
      </c>
      <c r="J24" s="158">
        <f t="shared" si="1"/>
        <v>76.75591542002023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4937.529999999999</v>
      </c>
      <c r="S24" s="209">
        <f t="shared" si="14"/>
        <v>1.0321335973771595</v>
      </c>
      <c r="T24" s="157">
        <f>E24-вересень!E24</f>
        <v>20257.20000000001</v>
      </c>
      <c r="U24" s="160">
        <f>F24-вересень!F24</f>
        <v>2067.0599999999977</v>
      </c>
      <c r="V24" s="161">
        <f t="shared" si="9"/>
        <v>-18190.140000000014</v>
      </c>
      <c r="W24" s="158">
        <f t="shared" si="10"/>
        <v>10.204075587939085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19243.96</v>
      </c>
      <c r="G25" s="253">
        <f t="shared" si="7"/>
        <v>-2615.1399999999994</v>
      </c>
      <c r="H25" s="195">
        <f t="shared" si="11"/>
        <v>88.03637844193037</v>
      </c>
      <c r="I25" s="254">
        <f t="shared" si="0"/>
        <v>-3565.040000000001</v>
      </c>
      <c r="J25" s="254">
        <f t="shared" si="1"/>
        <v>84.37002937436976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-977.4300000000003</v>
      </c>
      <c r="S25" s="215">
        <f t="shared" si="14"/>
        <v>0.9516635602201431</v>
      </c>
      <c r="T25" s="195">
        <f>E25-вересень!E25</f>
        <v>4600</v>
      </c>
      <c r="U25" s="179">
        <f>F25-вересень!F25</f>
        <v>605.0599999999977</v>
      </c>
      <c r="V25" s="166">
        <f t="shared" si="9"/>
        <v>-3994.9400000000023</v>
      </c>
      <c r="W25" s="254">
        <f t="shared" si="10"/>
        <v>13.153478260869514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1101.04</v>
      </c>
      <c r="G26" s="223">
        <f t="shared" si="7"/>
        <v>-611.26</v>
      </c>
      <c r="H26" s="237">
        <f t="shared" si="11"/>
        <v>64.30181627051334</v>
      </c>
      <c r="I26" s="299">
        <f t="shared" si="0"/>
        <v>-721.26</v>
      </c>
      <c r="J26" s="299">
        <f t="shared" si="1"/>
        <v>60.42034791197936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-305.5</v>
      </c>
      <c r="S26" s="228">
        <f t="shared" si="14"/>
        <v>1.384015888578827</v>
      </c>
      <c r="T26" s="237">
        <f>E26-вересень!E26</f>
        <v>342.29999999999995</v>
      </c>
      <c r="U26" s="237">
        <f>F26-вересень!F26</f>
        <v>54.1099999999999</v>
      </c>
      <c r="V26" s="299">
        <f t="shared" si="9"/>
        <v>-288.19000000000005</v>
      </c>
      <c r="W26" s="299">
        <f t="shared" si="10"/>
        <v>15.807770961145168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18053.97</v>
      </c>
      <c r="G27" s="223">
        <f t="shared" si="7"/>
        <v>-2092.829999999998</v>
      </c>
      <c r="H27" s="237">
        <f t="shared" si="11"/>
        <v>89.61209720650427</v>
      </c>
      <c r="I27" s="299">
        <f t="shared" si="0"/>
        <v>-2932.7299999999996</v>
      </c>
      <c r="J27" s="299">
        <f t="shared" si="1"/>
        <v>86.02576870112976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1371.8799999999974</v>
      </c>
      <c r="S27" s="228">
        <f t="shared" si="14"/>
        <v>0.9293786372282296</v>
      </c>
      <c r="T27" s="237">
        <f>E27-вересень!E27</f>
        <v>4257.699999999999</v>
      </c>
      <c r="U27" s="237">
        <f>F27-вересень!F27</f>
        <v>462</v>
      </c>
      <c r="V27" s="299">
        <f t="shared" si="9"/>
        <v>-3795.699999999999</v>
      </c>
      <c r="W27" s="299">
        <f t="shared" si="10"/>
        <v>10.8509289052775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128.31</v>
      </c>
      <c r="G28" s="253">
        <f t="shared" si="7"/>
        <v>-511.69</v>
      </c>
      <c r="H28" s="195">
        <f t="shared" si="11"/>
        <v>20.0484375</v>
      </c>
      <c r="I28" s="254">
        <f t="shared" si="0"/>
        <v>-691.69</v>
      </c>
      <c r="J28" s="254">
        <f t="shared" si="1"/>
        <v>15.647560975609757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-681.98</v>
      </c>
      <c r="S28" s="212">
        <f t="shared" si="14"/>
        <v>0.15835071394192204</v>
      </c>
      <c r="T28" s="195">
        <f>E28-вересень!E28</f>
        <v>173.2</v>
      </c>
      <c r="U28" s="179">
        <f>F28-вересень!F28</f>
        <v>41.67</v>
      </c>
      <c r="V28" s="166">
        <f t="shared" si="9"/>
        <v>-131.52999999999997</v>
      </c>
      <c r="W28" s="254">
        <f t="shared" si="10"/>
        <v>24.058891454965362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139221.57</v>
      </c>
      <c r="G29" s="150">
        <f t="shared" si="7"/>
        <v>-12695.429999999993</v>
      </c>
      <c r="H29" s="195">
        <f t="shared" si="11"/>
        <v>91.64318015758606</v>
      </c>
      <c r="I29" s="254">
        <f t="shared" si="0"/>
        <v>-43770.42999999999</v>
      </c>
      <c r="J29" s="254">
        <f t="shared" si="1"/>
        <v>76.0806865873918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6596.929999999993</v>
      </c>
      <c r="S29" s="211">
        <f t="shared" si="14"/>
        <v>1.0497413602781505</v>
      </c>
      <c r="T29" s="195">
        <f>E29-вересень!E29</f>
        <v>15484</v>
      </c>
      <c r="U29" s="179">
        <f>F29-вересень!F29</f>
        <v>1420.3300000000163</v>
      </c>
      <c r="V29" s="166">
        <f t="shared" si="9"/>
        <v>-14063.669999999984</v>
      </c>
      <c r="W29" s="254">
        <f t="shared" si="10"/>
        <v>9.172888142598918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45503.05</v>
      </c>
      <c r="G30" s="223">
        <f t="shared" si="7"/>
        <v>-2429.949999999997</v>
      </c>
      <c r="H30" s="237">
        <f t="shared" si="11"/>
        <v>94.93052802870675</v>
      </c>
      <c r="I30" s="299">
        <f t="shared" si="0"/>
        <v>-12029.949999999997</v>
      </c>
      <c r="J30" s="299">
        <f t="shared" si="1"/>
        <v>79.0903481480194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3496.770000000004</v>
      </c>
      <c r="S30" s="228">
        <f t="shared" si="14"/>
        <v>1.083243981614178</v>
      </c>
      <c r="T30" s="237">
        <f>E30-вересень!E30</f>
        <v>4800</v>
      </c>
      <c r="U30" s="237">
        <f>F30-вересень!F30</f>
        <v>394.06000000000495</v>
      </c>
      <c r="V30" s="299">
        <f t="shared" si="9"/>
        <v>-4405.939999999995</v>
      </c>
      <c r="W30" s="299">
        <f t="shared" si="10"/>
        <v>8.209583333333438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93718.51</v>
      </c>
      <c r="G31" s="223">
        <f t="shared" si="7"/>
        <v>-10265.490000000005</v>
      </c>
      <c r="H31" s="237">
        <f t="shared" si="11"/>
        <v>90.12781774119095</v>
      </c>
      <c r="I31" s="299">
        <f t="shared" si="0"/>
        <v>-31740.490000000005</v>
      </c>
      <c r="J31" s="299">
        <f t="shared" si="1"/>
        <v>74.7005077355949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3100.149999999994</v>
      </c>
      <c r="S31" s="228">
        <f t="shared" si="14"/>
        <v>1.034211058332991</v>
      </c>
      <c r="T31" s="237">
        <f>E31-вересень!E31</f>
        <v>10684</v>
      </c>
      <c r="U31" s="237">
        <f>F31-вересень!F31</f>
        <v>1026.2699999999895</v>
      </c>
      <c r="V31" s="299">
        <f t="shared" si="9"/>
        <v>-9657.73000000001</v>
      </c>
      <c r="W31" s="299">
        <f t="shared" si="10"/>
        <v>9.605672032946364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166091.56</v>
      </c>
      <c r="G35" s="150">
        <f t="shared" si="7"/>
        <v>-2963.4400000000023</v>
      </c>
      <c r="H35" s="157">
        <f t="shared" si="11"/>
        <v>98.24705569193458</v>
      </c>
      <c r="I35" s="158">
        <f t="shared" si="0"/>
        <v>-28302.540000000008</v>
      </c>
      <c r="J35" s="158">
        <f t="shared" si="1"/>
        <v>85.44063837328396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37458.39</v>
      </c>
      <c r="S35" s="226">
        <f t="shared" si="16"/>
        <v>1.291203194323828</v>
      </c>
      <c r="T35" s="157">
        <f>E35-вересень!E35</f>
        <v>19142.29999999999</v>
      </c>
      <c r="U35" s="160">
        <f>F35-вересень!F35</f>
        <v>7047.399999999994</v>
      </c>
      <c r="V35" s="161">
        <f t="shared" si="9"/>
        <v>-12094.899999999994</v>
      </c>
      <c r="W35" s="158">
        <f t="shared" si="10"/>
        <v>36.815847625415955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32059.14</v>
      </c>
      <c r="G37" s="103">
        <f>F37-E37</f>
        <v>-2580.8600000000006</v>
      </c>
      <c r="H37" s="105">
        <f t="shared" si="11"/>
        <v>92.54948036951501</v>
      </c>
      <c r="I37" s="104">
        <f t="shared" si="0"/>
        <v>-8940.86</v>
      </c>
      <c r="J37" s="104">
        <f t="shared" si="1"/>
        <v>78.1930243902439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483.09999999999854</v>
      </c>
      <c r="S37" s="216">
        <f t="shared" si="16"/>
        <v>1.015299575247561</v>
      </c>
      <c r="T37" s="105">
        <f>E37-вересень!E37</f>
        <v>4120</v>
      </c>
      <c r="U37" s="144">
        <f>F37-вересень!F37</f>
        <v>1021.1599999999999</v>
      </c>
      <c r="V37" s="106">
        <f t="shared" si="9"/>
        <v>-3098.84</v>
      </c>
      <c r="W37" s="104">
        <f>U37/T37*100</f>
        <v>24.78543689320388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133998.43</v>
      </c>
      <c r="G38" s="103">
        <f>F38-E38</f>
        <v>-361.570000000007</v>
      </c>
      <c r="H38" s="105">
        <f t="shared" si="11"/>
        <v>99.73089461149151</v>
      </c>
      <c r="I38" s="104">
        <f t="shared" si="0"/>
        <v>-19340.670000000013</v>
      </c>
      <c r="J38" s="104">
        <f t="shared" si="1"/>
        <v>87.38699392392417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36994.609999999986</v>
      </c>
      <c r="S38" s="216">
        <f t="shared" si="16"/>
        <v>1.381372712950892</v>
      </c>
      <c r="T38" s="105">
        <f>E38-вересень!E38</f>
        <v>15000</v>
      </c>
      <c r="U38" s="144">
        <f>F38-вересень!F38</f>
        <v>6026.239999999991</v>
      </c>
      <c r="V38" s="106">
        <f t="shared" si="9"/>
        <v>-8973.76000000001</v>
      </c>
      <c r="W38" s="104">
        <f>U38/T38*100</f>
        <v>40.17493333333327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54642.39</v>
      </c>
      <c r="G41" s="151">
        <f>G42+G43+G44+G45+G46+G48+G50+G51+G52+G53+G54+G59+G60+G64+G47+G49</f>
        <v>4428.289999999999</v>
      </c>
      <c r="H41" s="151">
        <f>H42+H43+H44+H45+H46+H48+H50+H51+H52+H53+H54+H59+H60+H64+H47+H49</f>
        <v>4428.289999999999</v>
      </c>
      <c r="I41" s="153">
        <f>F41-D41</f>
        <v>-4382.610000000001</v>
      </c>
      <c r="J41" s="153">
        <f>F41/D41*100</f>
        <v>92.57499364675985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-375.3400000000038</v>
      </c>
      <c r="S41" s="205">
        <f>F41/Q41</f>
        <v>0.9931778355813662</v>
      </c>
      <c r="T41" s="151">
        <f>T42+T43+T44+T45+T46+T48+T50+T51+T52+T53+T54+T59+T60+T64+T47+T49</f>
        <v>4665.8</v>
      </c>
      <c r="U41" s="151">
        <f>U42+U43+U44+U45+U46+U48+U50+U51+U52+U53+U54+U59+U60+U64+U47+U49</f>
        <v>3175.1800000000007</v>
      </c>
      <c r="V41" s="151">
        <f>V42+V43+V44+V45+V46+V48+V50+V51+V52+V53+V54+V59+V60+V64</f>
        <v>-1483.8199999999993</v>
      </c>
      <c r="W41" s="151">
        <f>U41/T41*100</f>
        <v>68.05220969608644</v>
      </c>
      <c r="X41" s="15">
        <f>X42+X43+X44+X45+X46+X47+X48+X50+X51+X52+X53+X54+X59+X60+X64</f>
        <v>5598.5</v>
      </c>
      <c r="Y41" s="15">
        <f>U41-X41</f>
        <v>-2423.3199999999993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622.17</v>
      </c>
      <c r="G46" s="150">
        <f t="shared" si="17"/>
        <v>406.16999999999996</v>
      </c>
      <c r="H46" s="164">
        <f t="shared" si="19"/>
        <v>406.16999999999996</v>
      </c>
      <c r="I46" s="165">
        <f t="shared" si="20"/>
        <v>362.16999999999996</v>
      </c>
      <c r="J46" s="165">
        <f t="shared" si="25"/>
        <v>239.2961538461538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414.48999999999995</v>
      </c>
      <c r="S46" s="218">
        <f t="shared" si="23"/>
        <v>2.995810862865947</v>
      </c>
      <c r="T46" s="157">
        <f>E46-вересень!E46</f>
        <v>22</v>
      </c>
      <c r="U46" s="160">
        <f>F46-вересень!F46</f>
        <v>1.849999999999909</v>
      </c>
      <c r="V46" s="161">
        <f t="shared" si="18"/>
        <v>-20.15000000000009</v>
      </c>
      <c r="W46" s="165">
        <f t="shared" si="24"/>
        <v>0.08409090909090496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944.67</v>
      </c>
      <c r="G48" s="150">
        <f t="shared" si="17"/>
        <v>244.66999999999996</v>
      </c>
      <c r="H48" s="164">
        <f t="shared" si="19"/>
        <v>244.66999999999996</v>
      </c>
      <c r="I48" s="165">
        <f t="shared" si="20"/>
        <v>214.66999999999996</v>
      </c>
      <c r="J48" s="165">
        <f t="shared" si="25"/>
        <v>129.40684931506848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413.65</v>
      </c>
      <c r="S48" s="218">
        <f t="shared" si="23"/>
        <v>1.778972543407028</v>
      </c>
      <c r="T48" s="157">
        <f>E48-вересень!E48</f>
        <v>60</v>
      </c>
      <c r="U48" s="160">
        <f>F48-вересень!F48</f>
        <v>37.67999999999995</v>
      </c>
      <c r="V48" s="161">
        <f t="shared" si="18"/>
        <v>-22.32000000000005</v>
      </c>
      <c r="W48" s="165">
        <f t="shared" si="24"/>
        <v>0.6279999999999991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15408.91</v>
      </c>
      <c r="G50" s="150">
        <f t="shared" si="17"/>
        <v>5768.91</v>
      </c>
      <c r="H50" s="164">
        <f t="shared" si="19"/>
        <v>5768.91</v>
      </c>
      <c r="I50" s="165">
        <f t="shared" si="20"/>
        <v>4408.91</v>
      </c>
      <c r="J50" s="165">
        <f t="shared" si="25"/>
        <v>140.081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6532.67</v>
      </c>
      <c r="S50" s="218">
        <f t="shared" si="23"/>
        <v>1.7359726641010158</v>
      </c>
      <c r="T50" s="157">
        <f>E50-вересень!E50</f>
        <v>700</v>
      </c>
      <c r="U50" s="160">
        <f>F50-вересень!F50</f>
        <v>643.6700000000001</v>
      </c>
      <c r="V50" s="161">
        <f t="shared" si="18"/>
        <v>-56.32999999999993</v>
      </c>
      <c r="W50" s="165">
        <f t="shared" si="24"/>
        <v>0.9195285714285716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474.78</v>
      </c>
      <c r="G51" s="150">
        <f t="shared" si="17"/>
        <v>214.77999999999997</v>
      </c>
      <c r="H51" s="164">
        <f t="shared" si="19"/>
        <v>214.77999999999997</v>
      </c>
      <c r="I51" s="165">
        <f t="shared" si="20"/>
        <v>164.77999999999997</v>
      </c>
      <c r="J51" s="165">
        <f t="shared" si="25"/>
        <v>153.15483870967742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228.24999999999997</v>
      </c>
      <c r="S51" s="218">
        <f t="shared" si="23"/>
        <v>1.925850809232142</v>
      </c>
      <c r="T51" s="157">
        <f>E51-вересень!E51</f>
        <v>25</v>
      </c>
      <c r="U51" s="160">
        <f>F51-вересень!F51</f>
        <v>36.73999999999995</v>
      </c>
      <c r="V51" s="161">
        <f t="shared" si="18"/>
        <v>11.739999999999952</v>
      </c>
      <c r="W51" s="165">
        <f t="shared" si="24"/>
        <v>1.469599999999998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12.879999999999999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661.75</v>
      </c>
      <c r="G54" s="150">
        <f t="shared" si="17"/>
        <v>-323.25</v>
      </c>
      <c r="H54" s="164">
        <f t="shared" si="19"/>
        <v>-323.25</v>
      </c>
      <c r="I54" s="165">
        <f t="shared" si="20"/>
        <v>-538.25</v>
      </c>
      <c r="J54" s="165">
        <f t="shared" si="25"/>
        <v>55.145833333333336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-4348.78</v>
      </c>
      <c r="S54" s="218">
        <f t="shared" si="23"/>
        <v>0.1320718566698533</v>
      </c>
      <c r="T54" s="157">
        <f>E54-вересень!E54</f>
        <v>95</v>
      </c>
      <c r="U54" s="160">
        <f>F54-вересень!F54</f>
        <v>34.77999999999997</v>
      </c>
      <c r="V54" s="161">
        <f t="shared" si="18"/>
        <v>-60.22000000000003</v>
      </c>
      <c r="W54" s="165">
        <f t="shared" si="24"/>
        <v>0.36610526315789443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557.85</v>
      </c>
      <c r="G55" s="103">
        <f t="shared" si="17"/>
        <v>-262.15</v>
      </c>
      <c r="H55" s="105">
        <f t="shared" si="19"/>
        <v>-262.15</v>
      </c>
      <c r="I55" s="104">
        <f t="shared" si="20"/>
        <v>-440.15</v>
      </c>
      <c r="J55" s="104">
        <f t="shared" si="25"/>
        <v>55.89679358717435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-144.44999999999993</v>
      </c>
      <c r="S55" s="218">
        <f t="shared" si="23"/>
        <v>0.7943186672362239</v>
      </c>
      <c r="T55" s="105">
        <f>E55-вересень!E55</f>
        <v>80</v>
      </c>
      <c r="U55" s="144">
        <f>F55-вересень!F55</f>
        <v>29.83000000000004</v>
      </c>
      <c r="V55" s="106">
        <f t="shared" si="18"/>
        <v>-50.16999999999996</v>
      </c>
      <c r="W55" s="104">
        <f t="shared" si="24"/>
        <v>0.3728750000000005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103.74</v>
      </c>
      <c r="G58" s="103">
        <f t="shared" si="17"/>
        <v>-61.260000000000005</v>
      </c>
      <c r="H58" s="105">
        <f t="shared" si="19"/>
        <v>-61.260000000000005</v>
      </c>
      <c r="I58" s="104">
        <f t="shared" si="20"/>
        <v>-96.26</v>
      </c>
      <c r="J58" s="104">
        <f t="shared" si="25"/>
        <v>51.86999999999999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-4204.18</v>
      </c>
      <c r="S58" s="218">
        <f t="shared" si="23"/>
        <v>0.02408122713513714</v>
      </c>
      <c r="T58" s="105">
        <f>E58-вересень!E58</f>
        <v>15</v>
      </c>
      <c r="U58" s="144">
        <f>F58-вересень!F58</f>
        <v>4.939999999999998</v>
      </c>
      <c r="V58" s="106">
        <f t="shared" si="18"/>
        <v>-10.060000000000002</v>
      </c>
      <c r="W58" s="104">
        <f t="shared" si="24"/>
        <v>0.3293333333333332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6588.86</v>
      </c>
      <c r="G60" s="150">
        <f t="shared" si="17"/>
        <v>-161.14000000000033</v>
      </c>
      <c r="H60" s="164">
        <f t="shared" si="19"/>
        <v>-161.14000000000033</v>
      </c>
      <c r="I60" s="165">
        <f t="shared" si="20"/>
        <v>-761.1400000000003</v>
      </c>
      <c r="J60" s="165">
        <f t="shared" si="25"/>
        <v>89.6443537414966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1050.3999999999996</v>
      </c>
      <c r="S60" s="218">
        <f t="shared" si="23"/>
        <v>1.1896556082376688</v>
      </c>
      <c r="T60" s="157">
        <f>E60-вересень!E60</f>
        <v>350</v>
      </c>
      <c r="U60" s="160">
        <f>F60-вересень!F60</f>
        <v>-172.70000000000073</v>
      </c>
      <c r="V60" s="161">
        <f t="shared" si="18"/>
        <v>-522.7000000000007</v>
      </c>
      <c r="W60" s="165">
        <f t="shared" si="24"/>
        <v>-0.4934285714285735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1694.57</v>
      </c>
      <c r="G62" s="253">
        <f t="shared" si="17"/>
        <v>1694.57</v>
      </c>
      <c r="H62" s="195">
        <f t="shared" si="19"/>
        <v>1694.57</v>
      </c>
      <c r="I62" s="254">
        <f t="shared" si="20"/>
        <v>1694.57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557.7</v>
      </c>
      <c r="S62" s="305">
        <f t="shared" si="23"/>
        <v>1.490557407619165</v>
      </c>
      <c r="T62" s="157"/>
      <c r="U62" s="179">
        <f>F62-вересень!F62</f>
        <v>126.70000000000005</v>
      </c>
      <c r="V62" s="166">
        <f t="shared" si="18"/>
        <v>126.70000000000005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97.83</v>
      </c>
      <c r="G64" s="150">
        <f t="shared" si="17"/>
        <v>7.829999999999998</v>
      </c>
      <c r="H64" s="164">
        <f t="shared" si="19"/>
        <v>7.829999999999998</v>
      </c>
      <c r="I64" s="165">
        <f t="shared" si="20"/>
        <v>-62.17</v>
      </c>
      <c r="J64" s="165">
        <f t="shared" si="25"/>
        <v>61.14375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-61.10000000000001</v>
      </c>
      <c r="S64" s="218">
        <f t="shared" si="23"/>
        <v>0.6155540174919776</v>
      </c>
      <c r="T64" s="157">
        <f>E64-вересень!E64</f>
        <v>0</v>
      </c>
      <c r="U64" s="160">
        <f>F64-вересень!F64</f>
        <v>37.69</v>
      </c>
      <c r="V64" s="161">
        <f t="shared" si="18"/>
        <v>37.69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>
        <f t="shared" si="19"/>
        <v>-5.03</v>
      </c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1044560.0399999999</v>
      </c>
      <c r="G67" s="151">
        <f>F67-E67</f>
        <v>-70211.26000000036</v>
      </c>
      <c r="H67" s="152">
        <f>F67/E67*100</f>
        <v>93.70173415838744</v>
      </c>
      <c r="I67" s="153">
        <f>F67-D67</f>
        <v>-312931.0600000002</v>
      </c>
      <c r="J67" s="153">
        <f>F67/D67*100</f>
        <v>76.94783707974217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191909.0199999999</v>
      </c>
      <c r="S67" s="219">
        <f>F67/Q67</f>
        <v>1.225073348296704</v>
      </c>
      <c r="T67" s="151">
        <f>T8+T41+T65+T66</f>
        <v>122580.1</v>
      </c>
      <c r="U67" s="151">
        <f>U8+U41+U65+U66</f>
        <v>54831.93999999995</v>
      </c>
      <c r="V67" s="194">
        <f>U67-T67</f>
        <v>-67748.16000000006</v>
      </c>
      <c r="W67" s="153">
        <f>U67/T67*100</f>
        <v>44.73151841122658</v>
      </c>
      <c r="X67" s="27">
        <f>X8+X41+X65+X66</f>
        <v>108115.7</v>
      </c>
      <c r="Y67" s="280">
        <f>U67-X67</f>
        <v>-53283.760000000046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504.46</v>
      </c>
      <c r="G76" s="162">
        <f t="shared" si="28"/>
        <v>-60495.54</v>
      </c>
      <c r="H76" s="164">
        <f>F76/E76*100</f>
        <v>0.8269836065573769</v>
      </c>
      <c r="I76" s="167">
        <f>F76-D76</f>
        <v>-103701.56999999999</v>
      </c>
      <c r="J76" s="167">
        <f>F76/D76*100</f>
        <v>0.48409866492370934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-1547.7399999999998</v>
      </c>
      <c r="S76" s="209">
        <f t="shared" si="27"/>
        <v>0.24581424812396455</v>
      </c>
      <c r="T76" s="157">
        <f>E76-вересень!E76</f>
        <v>21500</v>
      </c>
      <c r="U76" s="160">
        <f>F76-вересень!F76</f>
        <v>500.65</v>
      </c>
      <c r="V76" s="167">
        <f t="shared" si="31"/>
        <v>-20999.35</v>
      </c>
      <c r="W76" s="167">
        <f>U76/T76*100</f>
        <v>2.3286046511627903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13037.23</v>
      </c>
      <c r="G78" s="162">
        <f t="shared" si="28"/>
        <v>-18562.77</v>
      </c>
      <c r="H78" s="164">
        <f>F78/E78*100</f>
        <v>41.25705696202531</v>
      </c>
      <c r="I78" s="167">
        <f t="shared" si="32"/>
        <v>-65962.77</v>
      </c>
      <c r="J78" s="167">
        <f>F78/D78*100</f>
        <v>16.502822784810125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790.4799999999996</v>
      </c>
      <c r="S78" s="209">
        <f t="shared" si="27"/>
        <v>1.0645461040684263</v>
      </c>
      <c r="T78" s="157">
        <f>E78-вересень!E78</f>
        <v>3850</v>
      </c>
      <c r="U78" s="160">
        <f>F78-вересень!F78</f>
        <v>1463.83</v>
      </c>
      <c r="V78" s="167">
        <f t="shared" si="31"/>
        <v>-2386.17</v>
      </c>
      <c r="W78" s="167">
        <f>U78/T78*100</f>
        <v>38.02155844155844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8"/>
        <v>2</v>
      </c>
      <c r="H79" s="164">
        <f>F79/E79*100</f>
        <v>120</v>
      </c>
      <c r="I79" s="167">
        <f t="shared" si="32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1</v>
      </c>
      <c r="S79" s="209">
        <f t="shared" si="27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1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19782.15</v>
      </c>
      <c r="G80" s="185">
        <f t="shared" si="28"/>
        <v>-102857.85</v>
      </c>
      <c r="H80" s="186">
        <f>F80/E80*100</f>
        <v>16.130259295499023</v>
      </c>
      <c r="I80" s="187">
        <f t="shared" si="32"/>
        <v>-217435.88</v>
      </c>
      <c r="J80" s="187">
        <f>F80/D80*100</f>
        <v>8.339226997205905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-1769.2999999999993</v>
      </c>
      <c r="S80" s="209">
        <f t="shared" si="27"/>
        <v>0.9179034357317025</v>
      </c>
      <c r="T80" s="185">
        <f>T76+T77+T78+T79</f>
        <v>28951</v>
      </c>
      <c r="U80" s="189">
        <f>U76+U77+U78+U79</f>
        <v>1966.48</v>
      </c>
      <c r="V80" s="187">
        <f t="shared" si="31"/>
        <v>-26984.52</v>
      </c>
      <c r="W80" s="187">
        <f>U80/T80*100</f>
        <v>6.792442402680392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6780.27</v>
      </c>
      <c r="G83" s="162">
        <f t="shared" si="28"/>
        <v>380.27000000000044</v>
      </c>
      <c r="H83" s="164">
        <f>F83/E83*100</f>
        <v>105.94171875</v>
      </c>
      <c r="I83" s="167">
        <f t="shared" si="32"/>
        <v>-1579.7299999999996</v>
      </c>
      <c r="J83" s="167">
        <f>F83/D83*100</f>
        <v>81.1037081339713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-55.79999999999927</v>
      </c>
      <c r="S83" s="209">
        <f t="shared" si="27"/>
        <v>0.9918374153570693</v>
      </c>
      <c r="T83" s="157">
        <f>E83-вересень!E83</f>
        <v>6.300000000000182</v>
      </c>
      <c r="U83" s="160">
        <f>F83-вересень!F83</f>
        <v>204.84000000000015</v>
      </c>
      <c r="V83" s="167">
        <f t="shared" si="31"/>
        <v>198.53999999999996</v>
      </c>
      <c r="W83" s="167">
        <f>U83/T83*100</f>
        <v>3251.4285714284797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6818.490000000001</v>
      </c>
      <c r="G85" s="185">
        <f t="shared" si="28"/>
        <v>399.4900000000007</v>
      </c>
      <c r="H85" s="186">
        <f>F85/E85*100</f>
        <v>106.22355507088332</v>
      </c>
      <c r="I85" s="187">
        <f t="shared" si="32"/>
        <v>-1581.5099999999993</v>
      </c>
      <c r="J85" s="187">
        <f>F85/D85*100</f>
        <v>81.1725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-54.85999999999967</v>
      </c>
      <c r="S85" s="209">
        <f t="shared" si="27"/>
        <v>0.992018448063899</v>
      </c>
      <c r="T85" s="185">
        <f>T81+T84+T82+T83</f>
        <v>6.300000000000182</v>
      </c>
      <c r="U85" s="189">
        <f>U81+U84+U82+U83</f>
        <v>204.84000000000015</v>
      </c>
      <c r="V85" s="187">
        <f t="shared" si="31"/>
        <v>198.53999999999996</v>
      </c>
      <c r="W85" s="187">
        <f>U85/T85*100</f>
        <v>3251.4285714284797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8"/>
        <v>-9.789999999999996</v>
      </c>
      <c r="H86" s="164">
        <f>F86/E86*100</f>
        <v>72.26628895184137</v>
      </c>
      <c r="I86" s="167">
        <f t="shared" si="32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-1.9599999999999973</v>
      </c>
      <c r="S86" s="209">
        <f t="shared" si="27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1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26659.09</v>
      </c>
      <c r="G88" s="309">
        <f>F88-E88</f>
        <v>-102435.21</v>
      </c>
      <c r="H88" s="310">
        <f>F88/E88*100</f>
        <v>20.650865297693237</v>
      </c>
      <c r="I88" s="301">
        <f>F88-D88</f>
        <v>-218996.94</v>
      </c>
      <c r="J88" s="301">
        <f>F88/D88*100</f>
        <v>10.852202569584797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-1783</v>
      </c>
      <c r="S88" s="302">
        <f t="shared" si="27"/>
        <v>0.9373112172839619</v>
      </c>
      <c r="T88" s="308">
        <f>T74+T75+T80+T85+T86</f>
        <v>28958.899999999998</v>
      </c>
      <c r="U88" s="308">
        <f>U74+U75+U80+U85+U86</f>
        <v>2171.8700000000003</v>
      </c>
      <c r="V88" s="301">
        <f>U88-T88</f>
        <v>-26787.03</v>
      </c>
      <c r="W88" s="301">
        <f>U88/T88*100</f>
        <v>7.499835974432732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1071219.13</v>
      </c>
      <c r="G89" s="309">
        <f>F89-E89</f>
        <v>-172646.47000000044</v>
      </c>
      <c r="H89" s="310">
        <f>F89/E89*100</f>
        <v>86.12016684117638</v>
      </c>
      <c r="I89" s="301">
        <f>F89-D89</f>
        <v>-531928.0000000002</v>
      </c>
      <c r="J89" s="301">
        <f>F89/D89*100</f>
        <v>66.81976407243418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190126.0199999999</v>
      </c>
      <c r="S89" s="302">
        <f t="shared" si="27"/>
        <v>1.2157842546288893</v>
      </c>
      <c r="T89" s="309">
        <f>T67+T88</f>
        <v>151539</v>
      </c>
      <c r="U89" s="309">
        <f>U67+U88</f>
        <v>57003.809999999954</v>
      </c>
      <c r="V89" s="301">
        <f>U89-T89</f>
        <v>-94535.19000000005</v>
      </c>
      <c r="W89" s="301">
        <f>U89/T89*100</f>
        <v>37.61659374814401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13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5211.396923076928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43019</v>
      </c>
      <c r="D93" s="29">
        <v>5056.5</v>
      </c>
      <c r="G93" s="4" t="s">
        <v>58</v>
      </c>
      <c r="U93" s="355"/>
      <c r="V93" s="355"/>
    </row>
    <row r="94" spans="3:22" ht="15">
      <c r="C94" s="81">
        <v>43018</v>
      </c>
      <c r="D94" s="29">
        <v>2678.8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43017</v>
      </c>
      <c r="D95" s="29">
        <v>3625.4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1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1450.33</v>
      </c>
      <c r="G100" s="68">
        <f>G48+G51+G52</f>
        <v>472.3299999999999</v>
      </c>
      <c r="H100" s="69"/>
      <c r="I100" s="69"/>
      <c r="T100" s="29">
        <f>T48+T51+T52</f>
        <v>86</v>
      </c>
      <c r="U100" s="202">
        <f>U48+U51+U52</f>
        <v>76.0199999999999</v>
      </c>
      <c r="V100" s="29">
        <f>V48+V51+V52</f>
        <v>-9.9800000000001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991582.4099999999</v>
      </c>
      <c r="G102" s="29">
        <f>F102-E102</f>
        <v>-73457.29000000027</v>
      </c>
      <c r="H102" s="230">
        <f>F102/E102</f>
        <v>0.9310285898262757</v>
      </c>
      <c r="I102" s="29">
        <f>F102-D102</f>
        <v>-307466.1900000002</v>
      </c>
      <c r="J102" s="230">
        <f>F102/D102</f>
        <v>0.7633143286556021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51656.61999999995</v>
      </c>
      <c r="V102" s="29">
        <f>U102-T102</f>
        <v>-66257.68000000005</v>
      </c>
      <c r="W102" s="230">
        <f>U102/T102</f>
        <v>0.438086135439043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52953.759999999995</v>
      </c>
      <c r="G103" s="29">
        <f>G43+G44+G46+G48+G50+G51+G52+G53+G54+G60+G64+G47</f>
        <v>3227.1899999999996</v>
      </c>
      <c r="H103" s="230">
        <f>F103/E103</f>
        <v>1.0647909980776809</v>
      </c>
      <c r="I103" s="29">
        <f>I43+I44+I46+I48+I50+I51+I52+I53+I54+I60+I64+I47</f>
        <v>-5483.71</v>
      </c>
      <c r="J103" s="230">
        <f>F103/D103</f>
        <v>0.9060830731060443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-1571.5499999999993</v>
      </c>
      <c r="S103" s="29">
        <f>S43+S44+S46+S48+S50+S51+S52+S53+S54+S60+S64+S47</f>
        <v>19.528987988082577</v>
      </c>
      <c r="T103" s="29">
        <f>T43+T44+T46+T48+T50+T51+T52+T53+T54+T60+T64+T47+T66</f>
        <v>4665.8</v>
      </c>
      <c r="U103" s="229">
        <f>U43+U44+U46+U48+U50+U51+U52+U53+U54+U60+U64+U47+U66</f>
        <v>3175.3200000000006</v>
      </c>
      <c r="V103" s="29">
        <f>V43+V44+V46+V48+V50+V51+V52+V53+V54+V60+V64+V47</f>
        <v>-1490.6199999999992</v>
      </c>
      <c r="W103" s="230">
        <f>U103/T103</f>
        <v>0.6805521025333278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46913.41</v>
      </c>
      <c r="G111" s="192">
        <f>F111-E111</f>
        <v>-100282.95000000001</v>
      </c>
      <c r="H111" s="193">
        <f>F111/E111*100</f>
        <v>31.871311219924188</v>
      </c>
      <c r="I111" s="194">
        <f>F111-D111</f>
        <v>-271150.83999999997</v>
      </c>
      <c r="J111" s="194">
        <f>F111/D111*100</f>
        <v>14.749664572488108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43873.54</v>
      </c>
      <c r="S111" s="269">
        <f>F111/Q111</f>
        <v>15.43270271426081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1091473.45</v>
      </c>
      <c r="G112" s="192">
        <f>F112-E112</f>
        <v>-170494.21000000043</v>
      </c>
      <c r="H112" s="193">
        <f>F112/E112*100</f>
        <v>86.48981147424963</v>
      </c>
      <c r="I112" s="194">
        <f>F112-D112</f>
        <v>-584081.9000000001</v>
      </c>
      <c r="J112" s="194">
        <f>F112/D112*100</f>
        <v>65.14099638666069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207340.46999999997</v>
      </c>
      <c r="S112" s="269">
        <f>F112/Q112</f>
        <v>1.234512765262981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W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1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2017-10-12T08:50:46Z</cp:lastPrinted>
  <dcterms:created xsi:type="dcterms:W3CDTF">2003-07-28T11:27:56Z</dcterms:created>
  <dcterms:modified xsi:type="dcterms:W3CDTF">2017-10-12T08:58:38Z</dcterms:modified>
  <cp:category/>
  <cp:version/>
  <cp:contentType/>
  <cp:contentStatus/>
</cp:coreProperties>
</file>